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\MIENT\Vicoma-april-2016\MIENT-VICOMA\C2_STEAM-PIPELINE-GELITA-2016-NEW\tbv-LARS-HARTEMINK\"/>
    </mc:Choice>
  </mc:AlternateContent>
  <bookViews>
    <workbookView xWindow="120" yWindow="180" windowWidth="15135" windowHeight="9240" tabRatio="705"/>
  </bookViews>
  <sheets>
    <sheet name="SH Steam-1" sheetId="10" r:id="rId1"/>
    <sheet name="A2-A1" sheetId="9" r:id="rId2"/>
  </sheets>
  <calcPr calcId="171027"/>
</workbook>
</file>

<file path=xl/calcChain.xml><?xml version="1.0" encoding="utf-8"?>
<calcChain xmlns="http://schemas.openxmlformats.org/spreadsheetml/2006/main">
  <c r="K30" i="10" l="1"/>
  <c r="K32" i="10"/>
  <c r="K26" i="10"/>
  <c r="G6" i="10"/>
  <c r="I7" i="10"/>
  <c r="C6" i="10"/>
  <c r="C26" i="10" s="1"/>
  <c r="C18" i="10"/>
  <c r="C17" i="10"/>
  <c r="C30" i="10"/>
  <c r="E14" i="9"/>
  <c r="E16" i="9" s="1"/>
  <c r="E10" i="9"/>
  <c r="C19" i="10"/>
  <c r="C12" i="10"/>
  <c r="C28" i="10" s="1"/>
  <c r="C21" i="10"/>
  <c r="C27" i="10" s="1"/>
  <c r="C33" i="10" l="1"/>
  <c r="E33" i="10" l="1"/>
  <c r="K34" i="10"/>
</calcChain>
</file>

<file path=xl/sharedStrings.xml><?xml version="1.0" encoding="utf-8"?>
<sst xmlns="http://schemas.openxmlformats.org/spreadsheetml/2006/main" count="93" uniqueCount="49">
  <si>
    <t>Berekening afblaaskrachten</t>
  </si>
  <si>
    <t>kg/s</t>
  </si>
  <si>
    <t>mm</t>
  </si>
  <si>
    <t>bara</t>
  </si>
  <si>
    <t>m/s</t>
  </si>
  <si>
    <t>kN</t>
  </si>
  <si>
    <t>N</t>
  </si>
  <si>
    <t>LINK NAAR BEPALING / OPGAVE DOOR KLANT VAN AFBLAASKRACHT:</t>
  </si>
  <si>
    <t>OD =</t>
  </si>
  <si>
    <t>Wallthickness</t>
  </si>
  <si>
    <t>DN80</t>
  </si>
  <si>
    <r>
      <t xml:space="preserve">A = ( </t>
    </r>
    <r>
      <rPr>
        <sz val="10"/>
        <rFont val="Arial"/>
        <family val="2"/>
      </rPr>
      <t>π / 4 ) * D</t>
    </r>
    <r>
      <rPr>
        <vertAlign val="superscript"/>
        <sz val="10"/>
        <rFont val="Arial"/>
        <family val="2"/>
      </rPr>
      <t>2</t>
    </r>
  </si>
  <si>
    <t xml:space="preserve">A1 = </t>
  </si>
  <si>
    <r>
      <t>mm</t>
    </r>
    <r>
      <rPr>
        <vertAlign val="superscript"/>
        <sz val="10"/>
        <rFont val="Arial"/>
        <family val="2"/>
      </rPr>
      <t>2</t>
    </r>
  </si>
  <si>
    <t xml:space="preserve">A2 = </t>
  </si>
  <si>
    <t>A2 /A1 =</t>
  </si>
  <si>
    <t>is factor waarmee de afblaaskracht kleiner word</t>
  </si>
  <si>
    <t>b =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</si>
  <si>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</si>
  <si>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a =</t>
  </si>
  <si>
    <t>actual mass flow rate</t>
  </si>
  <si>
    <t xml:space="preserve"> -</t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</si>
  <si>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</si>
  <si>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m =</t>
  </si>
  <si>
    <t>D =</t>
  </si>
  <si>
    <t>inw. Diameter</t>
  </si>
  <si>
    <t>in bara</t>
  </si>
  <si>
    <t>kJ/kg</t>
  </si>
  <si>
    <t>aan uitlaat van PSV</t>
  </si>
  <si>
    <t>kg/s maal</t>
  </si>
  <si>
    <t>ν =</t>
  </si>
  <si>
    <t>snelheid aan uitlaat van PSV</t>
  </si>
  <si>
    <t>F =</t>
  </si>
  <si>
    <t>N =</t>
  </si>
  <si>
    <t>DLF =</t>
  </si>
  <si>
    <t>Gegevens:</t>
  </si>
  <si>
    <t>bar</t>
  </si>
  <si>
    <t>Dynamic load factor</t>
  </si>
  <si>
    <r>
      <t>DLF * [ m * v + ( (P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-P</t>
    </r>
    <r>
      <rPr>
        <vertAlign val="subscript"/>
        <sz val="10"/>
        <rFont val="Arial"/>
        <family val="2"/>
      </rPr>
      <t>atm</t>
    </r>
    <r>
      <rPr>
        <sz val="10"/>
        <rFont val="Arial"/>
        <family val="2"/>
      </rPr>
      <t>) * A )]</t>
    </r>
  </si>
  <si>
    <r>
      <t>P</t>
    </r>
    <r>
      <rPr>
        <vertAlign val="subscript"/>
        <sz val="10"/>
        <rFont val="Arial"/>
        <family val="2"/>
      </rPr>
      <t>atm</t>
    </r>
    <r>
      <rPr>
        <sz val="10"/>
        <rFont val="Arial"/>
        <family val="2"/>
      </rPr>
      <t xml:space="preserve"> =</t>
    </r>
  </si>
  <si>
    <t>veiligheidsfactor:</t>
  </si>
  <si>
    <t>bij 184 grd C en 10 barg setPressure</t>
  </si>
  <si>
    <t>DN65</t>
  </si>
  <si>
    <t>F_elbow =</t>
  </si>
  <si>
    <t>F_hart_afblaasklep =</t>
  </si>
  <si>
    <t>Verzadigde Stoom</t>
  </si>
  <si>
    <t>W=</t>
  </si>
  <si>
    <t>H_0 =</t>
  </si>
  <si>
    <t>A2/A1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</si>
</sst>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"/>
    <numFmt numFmtId="183" formatCode="0.0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1" fontId="0" fillId="3" borderId="0" xfId="0" applyNumberFormat="1" applyFill="1"/>
    <xf numFmtId="0" fontId="2" fillId="0" borderId="0" xfId="0" applyFont="1" applyAlignment="1">
      <alignment horizontal="right"/>
    </xf>
    <xf numFmtId="183" fontId="2" fillId="3" borderId="1" xfId="0" applyNumberFormat="1" applyFont="1" applyFill="1" applyBorder="1"/>
    <xf numFmtId="1" fontId="0" fillId="0" borderId="0" xfId="0" applyNumberFormat="1"/>
    <xf numFmtId="0" fontId="0" fillId="4" borderId="0" xfId="0" applyFill="1"/>
    <xf numFmtId="1" fontId="0" fillId="4" borderId="0" xfId="0" applyNumberFormat="1" applyFill="1"/>
    <xf numFmtId="0" fontId="4" fillId="0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4" fillId="0" borderId="0" xfId="0" applyNumberFormat="1" applyFont="1"/>
    <xf numFmtId="2" fontId="0" fillId="0" borderId="0" xfId="0" applyNumberFormat="1" applyFill="1" applyBorder="1"/>
    <xf numFmtId="183" fontId="0" fillId="0" borderId="0" xfId="0" applyNumberFormat="1" applyFill="1" applyBorder="1"/>
    <xf numFmtId="182" fontId="0" fillId="4" borderId="0" xfId="0" applyNumberFormat="1" applyFill="1"/>
    <xf numFmtId="2" fontId="0" fillId="5" borderId="1" xfId="0" applyNumberFormat="1" applyFill="1" applyBorder="1"/>
    <xf numFmtId="1" fontId="0" fillId="5" borderId="0" xfId="0" applyNumberFormat="1" applyFill="1"/>
    <xf numFmtId="183" fontId="0" fillId="5" borderId="1" xfId="0" applyNumberFormat="1" applyFill="1" applyBorder="1"/>
    <xf numFmtId="182" fontId="4" fillId="5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212911</xdr:colOff>
      <xdr:row>1</xdr:row>
      <xdr:rowOff>28015</xdr:rowOff>
    </xdr:from>
    <xdr:to>
      <xdr:col>7</xdr:col>
      <xdr:colOff>532278</xdr:colOff>
      <xdr:row>4</xdr:row>
      <xdr:rowOff>50426</xdr:rowOff>
    </xdr:to>
    <xdr:sp macro="" textlink="">
      <xdr:nvSpPr>
        <xdr:cNvPr id="8403" name="Tekstvak 12"/>
        <xdr:cNvSpPr txBox="1">
          <a:spLocks noChangeArrowheads="1"/>
        </xdr:cNvSpPr>
      </xdr:nvSpPr>
      <xdr:spPr bwMode="auto">
        <a:xfrm>
          <a:off x="1910602" y="11390780"/>
          <a:ext cx="3692338" cy="549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24612" rIns="0" bIns="0" anchor="t" upright="1"/>
        <a:lstStyle/>
        <a:p>
          <a:pPr algn="l" rtl="0">
            <a:defRPr sz="1000"/>
          </a:pP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4m/(</a:t>
          </a:r>
          <a:r>
            <a:rPr lang="az-Cyrl-AZ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П</a:t>
          </a: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D</a:t>
          </a:r>
          <a:r>
            <a:rPr lang="nl-NL" sz="1100" b="0" i="0" u="none" strike="noStrike" baseline="30000">
              <a:solidFill>
                <a:srgbClr val="000000"/>
              </a:solidFill>
              <a:latin typeface="Cambria Math"/>
              <a:ea typeface="Cambria Math"/>
            </a:rPr>
            <a:t>2</a:t>
          </a: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∗10</a:t>
          </a:r>
          <a:r>
            <a:rPr lang="nl-NL" sz="1100" b="0" i="0" u="none" strike="noStrike" baseline="30000">
              <a:solidFill>
                <a:srgbClr val="000000"/>
              </a:solidFill>
              <a:latin typeface="Cambria Math"/>
              <a:ea typeface="Cambria Math"/>
            </a:rPr>
            <a:t>5)</a:t>
          </a:r>
          <a:r>
            <a:rPr lang="nl-N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((b-1))/b</a:t>
          </a:r>
          <a:r>
            <a:rPr lang="nl-N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√(1995∗10</a:t>
          </a:r>
          <a:r>
            <a:rPr lang="nl-NL" sz="1100" b="0" i="0" u="none" strike="noStrike" baseline="30000">
              <a:solidFill>
                <a:srgbClr val="000000"/>
              </a:solidFill>
              <a:latin typeface="Cambria Math"/>
              <a:ea typeface="Cambria Math"/>
            </a:rPr>
            <a:t>12(</a:t>
          </a: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h</a:t>
          </a:r>
          <a:r>
            <a:rPr lang="nl-NL" sz="1100" b="0" i="0" u="none" strike="noStrike" baseline="-25000">
              <a:solidFill>
                <a:srgbClr val="000000"/>
              </a:solidFill>
              <a:latin typeface="Cambria Math"/>
              <a:ea typeface="Cambria Math"/>
            </a:rPr>
            <a:t>0</a:t>
          </a:r>
          <a:r>
            <a:rPr lang="nl-NL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-a))/((2b-1))</a:t>
          </a:r>
        </a:p>
      </xdr:txBody>
    </xdr:sp>
    <xdr:clientData/>
  </xdr:twoCellAnchor>
  <xdr:oneCellAnchor>
    <xdr:from>
      <xdr:col>2</xdr:col>
      <xdr:colOff>254635</xdr:colOff>
      <xdr:row>14</xdr:row>
      <xdr:rowOff>0</xdr:rowOff>
    </xdr:from>
    <xdr:ext cx="2283498" cy="429926"/>
    <xdr:sp macro="" textlink="">
      <xdr:nvSpPr>
        <xdr:cNvPr id="18" name="Tekstvak 17"/>
        <xdr:cNvSpPr txBox="1"/>
      </xdr:nvSpPr>
      <xdr:spPr>
        <a:xfrm>
          <a:off x="1952326" y="13772029"/>
          <a:ext cx="2283498" cy="4299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NL" sz="1100" i="0">
              <a:latin typeface="Cambria Math"/>
              <a:ea typeface="Cambria Math"/>
            </a:rPr>
            <a:t>√</a:t>
          </a:r>
          <a:r>
            <a:rPr lang="nl-NL" sz="1100" i="0">
              <a:latin typeface="Cambria Math" panose="02040503050406030204" pitchFamily="18" charset="0"/>
            </a:rPr>
            <a:t>(</a:t>
          </a:r>
          <a:r>
            <a:rPr lang="nl-NL" sz="1100" b="0" i="0">
              <a:latin typeface="Cambria Math"/>
            </a:rPr>
            <a:t>2∗10</a:t>
          </a:r>
          <a:r>
            <a:rPr lang="nl-NL" sz="1100" b="0" i="0" baseline="30000">
              <a:latin typeface="Cambria Math"/>
            </a:rPr>
            <a:t>3</a:t>
          </a:r>
          <a:r>
            <a:rPr lang="nl-NL" sz="1100" b="0" i="0" baseline="0">
              <a:latin typeface="Cambria Math"/>
            </a:rPr>
            <a:t>(ℎ−𝑎)</a:t>
          </a:r>
          <a:r>
            <a:rPr lang="nl-NL" sz="1100" b="0" i="0" baseline="0">
              <a:latin typeface="Cambria Math" panose="02040503050406030204" pitchFamily="18" charset="0"/>
            </a:rPr>
            <a:t>)/(</a:t>
          </a:r>
          <a:r>
            <a:rPr lang="nl-NL" sz="1100" b="0" i="0">
              <a:latin typeface="Cambria Math"/>
            </a:rPr>
            <a:t>2𝑏−1</a:t>
          </a:r>
          <a:r>
            <a:rPr lang="nl-NL" sz="1100" b="0" i="0">
              <a:latin typeface="Cambria Math" panose="02040503050406030204" pitchFamily="18" charset="0"/>
            </a:rPr>
            <a:t>)</a:t>
          </a:r>
          <a:endParaRPr lang="nl-NL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13" zoomScale="170" zoomScaleNormal="170" workbookViewId="0">
      <selection activeCell="I34" sqref="I34"/>
    </sheetView>
  </sheetViews>
  <sheetFormatPr defaultRowHeight="12.75" x14ac:dyDescent="0.2"/>
  <cols>
    <col min="1" max="1" width="18.7109375" customWidth="1"/>
    <col min="2" max="2" width="6.7109375" customWidth="1"/>
    <col min="3" max="3" width="12.7109375" bestFit="1" customWidth="1"/>
    <col min="6" max="6" width="10.42578125" customWidth="1"/>
    <col min="8" max="8" width="11.7109375" customWidth="1"/>
    <col min="10" max="10" width="10.140625" bestFit="1" customWidth="1"/>
  </cols>
  <sheetData>
    <row r="1" spans="1:12" s="1" customFormat="1" ht="15.75" x14ac:dyDescent="0.25">
      <c r="A1" s="1" t="s">
        <v>0</v>
      </c>
      <c r="E1" s="1" t="s">
        <v>45</v>
      </c>
    </row>
    <row r="2" spans="1:12" s="13" customFormat="1" x14ac:dyDescent="0.2"/>
    <row r="3" spans="1:12" s="4" customFormat="1" x14ac:dyDescent="0.2">
      <c r="A3" s="5"/>
    </row>
    <row r="4" spans="1:12" ht="15.75" x14ac:dyDescent="0.3">
      <c r="A4" s="5"/>
      <c r="B4" s="16" t="s">
        <v>22</v>
      </c>
      <c r="I4" s="5" t="s">
        <v>26</v>
      </c>
      <c r="L4" s="5"/>
    </row>
    <row r="5" spans="1:12" x14ac:dyDescent="0.2">
      <c r="B5" s="16"/>
      <c r="I5" s="5" t="s">
        <v>40</v>
      </c>
      <c r="K5" s="13">
        <v>1.1000000000000001</v>
      </c>
    </row>
    <row r="6" spans="1:12" x14ac:dyDescent="0.2">
      <c r="A6" s="7" t="s">
        <v>46</v>
      </c>
      <c r="B6" s="16" t="s">
        <v>23</v>
      </c>
      <c r="C6" s="25">
        <f>G6*K5</f>
        <v>1.4254166666666668</v>
      </c>
      <c r="D6" s="5" t="s">
        <v>1</v>
      </c>
      <c r="E6" s="5" t="s">
        <v>20</v>
      </c>
      <c r="G6">
        <f>4665/3600</f>
        <v>1.2958333333333334</v>
      </c>
      <c r="H6" s="5" t="s">
        <v>29</v>
      </c>
    </row>
    <row r="7" spans="1:12" x14ac:dyDescent="0.2">
      <c r="A7" s="3" t="s">
        <v>35</v>
      </c>
      <c r="B7" s="16" t="s">
        <v>24</v>
      </c>
      <c r="C7" s="25">
        <v>70.900000000000006</v>
      </c>
      <c r="D7" s="5" t="s">
        <v>2</v>
      </c>
      <c r="E7" s="5" t="s">
        <v>25</v>
      </c>
      <c r="I7" s="13">
        <f>76.1-2.6-2.6</f>
        <v>70.900000000000006</v>
      </c>
    </row>
    <row r="8" spans="1:12" x14ac:dyDescent="0.2">
      <c r="A8" s="3"/>
      <c r="B8" s="16" t="s">
        <v>19</v>
      </c>
      <c r="C8" s="13">
        <v>823</v>
      </c>
      <c r="D8" s="5" t="s">
        <v>27</v>
      </c>
      <c r="E8" s="5"/>
    </row>
    <row r="9" spans="1:12" x14ac:dyDescent="0.2">
      <c r="B9" s="16" t="s">
        <v>17</v>
      </c>
      <c r="C9" s="13">
        <v>4.33</v>
      </c>
      <c r="D9" s="5" t="s">
        <v>21</v>
      </c>
      <c r="E9" s="5"/>
    </row>
    <row r="10" spans="1:12" ht="15.75" x14ac:dyDescent="0.3">
      <c r="A10" s="7" t="s">
        <v>47</v>
      </c>
      <c r="B10" s="16" t="s">
        <v>18</v>
      </c>
      <c r="C10" s="14">
        <v>2780</v>
      </c>
      <c r="D10" s="5" t="s">
        <v>27</v>
      </c>
      <c r="E10" s="3" t="s">
        <v>41</v>
      </c>
    </row>
    <row r="11" spans="1:12" ht="13.5" thickBot="1" x14ac:dyDescent="0.25">
      <c r="B11" s="16"/>
    </row>
    <row r="12" spans="1:12" ht="16.5" thickBot="1" x14ac:dyDescent="0.35">
      <c r="B12" s="16" t="s">
        <v>22</v>
      </c>
      <c r="C12" s="22">
        <f>((4*C6)/(PI()*POWER(C7,2)*POWER(10,5)))*((C9-1)/C9)*(SQRT((1995*POWER(10,12)*(C10-C8))/(2*C9-1)))</f>
        <v>1.9822950473835348</v>
      </c>
      <c r="D12" s="5" t="s">
        <v>3</v>
      </c>
      <c r="E12" s="5" t="s">
        <v>28</v>
      </c>
    </row>
    <row r="13" spans="1:12" x14ac:dyDescent="0.2">
      <c r="B13" s="16"/>
      <c r="C13" s="19"/>
      <c r="D13" s="5"/>
      <c r="E13" s="5"/>
    </row>
    <row r="14" spans="1:12" s="13" customFormat="1" x14ac:dyDescent="0.2"/>
    <row r="15" spans="1:12" x14ac:dyDescent="0.2">
      <c r="A15" s="5"/>
      <c r="B15" s="17" t="s">
        <v>30</v>
      </c>
    </row>
    <row r="17" spans="1:18" x14ac:dyDescent="0.2">
      <c r="A17" s="3" t="s">
        <v>35</v>
      </c>
      <c r="B17" s="16" t="s">
        <v>19</v>
      </c>
      <c r="C17" s="4">
        <f>C8</f>
        <v>823</v>
      </c>
      <c r="D17" s="5" t="s">
        <v>27</v>
      </c>
    </row>
    <row r="18" spans="1:18" x14ac:dyDescent="0.2">
      <c r="A18" s="3"/>
      <c r="B18" s="16" t="s">
        <v>17</v>
      </c>
      <c r="C18" s="4">
        <f>C9</f>
        <v>4.33</v>
      </c>
      <c r="D18" s="5" t="s">
        <v>21</v>
      </c>
    </row>
    <row r="19" spans="1:18" ht="15.75" x14ac:dyDescent="0.3">
      <c r="B19" s="16" t="s">
        <v>18</v>
      </c>
      <c r="C19" s="23">
        <f>C10</f>
        <v>2780</v>
      </c>
      <c r="D19" s="5" t="s">
        <v>27</v>
      </c>
    </row>
    <row r="20" spans="1:18" ht="13.5" thickBot="1" x14ac:dyDescent="0.25"/>
    <row r="21" spans="1:18" ht="13.5" thickBot="1" x14ac:dyDescent="0.25">
      <c r="B21" s="17" t="s">
        <v>30</v>
      </c>
      <c r="C21" s="24">
        <f>SQRT(2*POWER(10,3)*(C19-C17)/((2*C18)-1))</f>
        <v>714.81889835206039</v>
      </c>
      <c r="D21" s="5" t="s">
        <v>4</v>
      </c>
      <c r="E21" s="5" t="s">
        <v>31</v>
      </c>
    </row>
    <row r="22" spans="1:18" x14ac:dyDescent="0.2">
      <c r="B22" s="16"/>
      <c r="C22" s="12"/>
      <c r="D22" s="5"/>
    </row>
    <row r="23" spans="1:18" s="13" customFormat="1" x14ac:dyDescent="0.2"/>
    <row r="24" spans="1:18" s="4" customFormat="1" ht="15.75" x14ac:dyDescent="0.3">
      <c r="A24" s="5"/>
      <c r="B24" s="16" t="s">
        <v>32</v>
      </c>
      <c r="C24" s="15" t="s">
        <v>38</v>
      </c>
      <c r="G24" s="7" t="s">
        <v>8</v>
      </c>
      <c r="H24" s="8">
        <v>76.099999999999994</v>
      </c>
      <c r="I24" t="s">
        <v>2</v>
      </c>
      <c r="J24" t="s">
        <v>9</v>
      </c>
      <c r="K24" s="8">
        <v>2.9</v>
      </c>
      <c r="L24" t="s">
        <v>2</v>
      </c>
      <c r="M24"/>
      <c r="N24"/>
      <c r="Q24"/>
      <c r="R24"/>
    </row>
    <row r="26" spans="1:18" ht="14.25" x14ac:dyDescent="0.2">
      <c r="A26" s="3"/>
      <c r="B26" s="16" t="s">
        <v>23</v>
      </c>
      <c r="C26" s="18">
        <f>C6</f>
        <v>1.4254166666666668</v>
      </c>
      <c r="D26" s="5" t="s">
        <v>1</v>
      </c>
      <c r="E26" s="5"/>
      <c r="G26" s="3" t="s">
        <v>42</v>
      </c>
      <c r="H26" t="s">
        <v>11</v>
      </c>
      <c r="J26" s="7" t="s">
        <v>12</v>
      </c>
      <c r="K26" s="9">
        <f>(PI()/4)*(H24-2*K24)^2</f>
        <v>3881.5084093448945</v>
      </c>
      <c r="L26" t="s">
        <v>13</v>
      </c>
    </row>
    <row r="27" spans="1:18" x14ac:dyDescent="0.2">
      <c r="A27" s="3"/>
      <c r="B27" s="17" t="s">
        <v>30</v>
      </c>
      <c r="C27" s="12">
        <f>C21</f>
        <v>714.81889835206039</v>
      </c>
      <c r="D27" s="5" t="s">
        <v>4</v>
      </c>
    </row>
    <row r="28" spans="1:18" ht="15.75" x14ac:dyDescent="0.3">
      <c r="B28" s="16" t="s">
        <v>22</v>
      </c>
      <c r="C28" s="2">
        <f>C12</f>
        <v>1.9822950473835348</v>
      </c>
      <c r="D28" s="5" t="s">
        <v>3</v>
      </c>
      <c r="G28" s="7" t="s">
        <v>8</v>
      </c>
      <c r="H28" s="8">
        <v>88.9</v>
      </c>
      <c r="I28" t="s">
        <v>2</v>
      </c>
      <c r="J28" t="s">
        <v>9</v>
      </c>
      <c r="K28" s="8">
        <v>3.2</v>
      </c>
      <c r="L28" t="s">
        <v>2</v>
      </c>
    </row>
    <row r="29" spans="1:18" ht="15.75" x14ac:dyDescent="0.3">
      <c r="B29" s="16" t="s">
        <v>39</v>
      </c>
      <c r="C29" s="21">
        <v>1.0129999999999999</v>
      </c>
      <c r="D29" s="5" t="s">
        <v>36</v>
      </c>
    </row>
    <row r="30" spans="1:18" ht="14.25" x14ac:dyDescent="0.2">
      <c r="B30" s="16" t="s">
        <v>24</v>
      </c>
      <c r="C30">
        <f>C7</f>
        <v>70.900000000000006</v>
      </c>
      <c r="D30" s="5" t="s">
        <v>2</v>
      </c>
      <c r="E30" s="5"/>
      <c r="G30" s="3" t="s">
        <v>10</v>
      </c>
      <c r="H30" t="s">
        <v>11</v>
      </c>
      <c r="J30" s="7" t="s">
        <v>14</v>
      </c>
      <c r="K30" s="9">
        <f>(PI()/4)*(H28-2*K28)^2</f>
        <v>5345.6162496238821</v>
      </c>
      <c r="L30" t="s">
        <v>13</v>
      </c>
    </row>
    <row r="31" spans="1:18" ht="13.5" thickBot="1" x14ac:dyDescent="0.25">
      <c r="B31" s="16" t="s">
        <v>34</v>
      </c>
      <c r="C31" s="13">
        <v>2</v>
      </c>
      <c r="E31" s="5" t="s">
        <v>37</v>
      </c>
    </row>
    <row r="32" spans="1:18" ht="13.5" thickBot="1" x14ac:dyDescent="0.25">
      <c r="B32" s="16"/>
      <c r="D32" s="5"/>
      <c r="E32" s="5"/>
      <c r="J32" s="10" t="s">
        <v>15</v>
      </c>
      <c r="K32" s="11">
        <f>K30/K26</f>
        <v>1.3772007389586189</v>
      </c>
    </row>
    <row r="33" spans="1:12" ht="13.5" thickBot="1" x14ac:dyDescent="0.25">
      <c r="A33" t="s">
        <v>44</v>
      </c>
      <c r="B33" s="16" t="s">
        <v>32</v>
      </c>
      <c r="C33" s="23">
        <f>C31*((C26*C27)+(((C28-1.013)/10)*((PI()/4)*POWER(C30,2))))</f>
        <v>2803.1940897570648</v>
      </c>
      <c r="D33" s="5" t="s">
        <v>33</v>
      </c>
      <c r="E33" s="24">
        <f>C33/1000</f>
        <v>2.8031940897570649</v>
      </c>
      <c r="F33" s="5" t="s">
        <v>5</v>
      </c>
      <c r="G33" t="s">
        <v>16</v>
      </c>
    </row>
    <row r="34" spans="1:12" x14ac:dyDescent="0.2">
      <c r="B34" s="16"/>
      <c r="C34" s="12"/>
      <c r="D34" s="5"/>
      <c r="E34" s="20"/>
      <c r="F34" s="5"/>
      <c r="J34" t="s">
        <v>43</v>
      </c>
      <c r="K34" s="12">
        <f>C33/K32</f>
        <v>2035.4288307140482</v>
      </c>
      <c r="L34" s="5" t="s">
        <v>6</v>
      </c>
    </row>
  </sheetData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7"/>
  <sheetViews>
    <sheetView workbookViewId="0">
      <selection activeCell="B21" sqref="B20:B21"/>
    </sheetView>
  </sheetViews>
  <sheetFormatPr defaultRowHeight="12.75" x14ac:dyDescent="0.2"/>
  <cols>
    <col min="4" max="4" width="12.7109375" bestFit="1" customWidth="1"/>
  </cols>
  <sheetData>
    <row r="5" spans="1:6" ht="15.75" x14ac:dyDescent="0.25">
      <c r="A5" s="1" t="s">
        <v>7</v>
      </c>
      <c r="B5" s="6"/>
    </row>
    <row r="8" spans="1:6" x14ac:dyDescent="0.2">
      <c r="A8" s="7" t="s">
        <v>8</v>
      </c>
      <c r="B8" s="8">
        <v>76.099999999999994</v>
      </c>
      <c r="C8" t="s">
        <v>2</v>
      </c>
      <c r="D8" t="s">
        <v>9</v>
      </c>
      <c r="E8" s="8">
        <v>2.9</v>
      </c>
      <c r="F8" t="s">
        <v>2</v>
      </c>
    </row>
    <row r="10" spans="1:6" ht="14.25" x14ac:dyDescent="0.2">
      <c r="A10" s="3" t="s">
        <v>42</v>
      </c>
      <c r="B10" t="s">
        <v>11</v>
      </c>
      <c r="D10" s="7" t="s">
        <v>12</v>
      </c>
      <c r="E10" s="9">
        <f>(PI()/4)*(B8-2*E8)^2</f>
        <v>3881.5084093448945</v>
      </c>
      <c r="F10" t="s">
        <v>13</v>
      </c>
    </row>
    <row r="12" spans="1:6" x14ac:dyDescent="0.2">
      <c r="A12" s="7" t="s">
        <v>8</v>
      </c>
      <c r="B12" s="8">
        <v>88.9</v>
      </c>
      <c r="C12" t="s">
        <v>2</v>
      </c>
      <c r="D12" t="s">
        <v>9</v>
      </c>
      <c r="E12" s="8">
        <v>3.2</v>
      </c>
      <c r="F12" t="s">
        <v>2</v>
      </c>
    </row>
    <row r="14" spans="1:6" ht="14.25" x14ac:dyDescent="0.2">
      <c r="A14" s="3" t="s">
        <v>10</v>
      </c>
      <c r="B14" t="s">
        <v>11</v>
      </c>
      <c r="D14" s="7" t="s">
        <v>14</v>
      </c>
      <c r="E14" s="9">
        <f>(PI()/4)*(B12-2*E12)^2</f>
        <v>5345.6162496238821</v>
      </c>
      <c r="F14" t="s">
        <v>13</v>
      </c>
    </row>
    <row r="15" spans="1:6" ht="13.5" thickBot="1" x14ac:dyDescent="0.25"/>
    <row r="16" spans="1:6" ht="13.5" thickBot="1" x14ac:dyDescent="0.25">
      <c r="D16" s="10" t="s">
        <v>48</v>
      </c>
      <c r="E16" s="11">
        <f>E14/E10</f>
        <v>1.3772007389586189</v>
      </c>
    </row>
    <row r="17" spans="1:1" x14ac:dyDescent="0.2">
      <c r="A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SH Steam-1</vt:lpstr>
      <vt:lpstr>A2-A1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 vd zaag</cp:lastModifiedBy>
  <cp:lastPrinted>2016-03-24T08:05:08Z</cp:lastPrinted>
  <dcterms:created xsi:type="dcterms:W3CDTF">1996-10-14T23:33:28Z</dcterms:created>
  <dcterms:modified xsi:type="dcterms:W3CDTF">2016-04-04T10:02:26Z</dcterms:modified>
</cp:coreProperties>
</file>